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ug in your weight and target " sheetId="1" r:id="rId4"/>
    <sheet state="visible" name="Table version" sheetId="2" r:id="rId5"/>
  </sheets>
  <definedNames/>
  <calcPr/>
</workbook>
</file>

<file path=xl/sharedStrings.xml><?xml version="1.0" encoding="utf-8"?>
<sst xmlns="http://schemas.openxmlformats.org/spreadsheetml/2006/main" count="45" uniqueCount="35">
  <si>
    <t>Pounds</t>
  </si>
  <si>
    <t>KG</t>
  </si>
  <si>
    <t>Your weight in kg</t>
  </si>
  <si>
    <t>My weight</t>
  </si>
  <si>
    <t>fill out one of the cells above</t>
  </si>
  <si>
    <t>Target dosage in mg/kg</t>
  </si>
  <si>
    <r>
      <rPr/>
      <t xml:space="preserve">fill out the cell above; FLCCC protocols are available at </t>
    </r>
    <r>
      <rPr>
        <color rgb="FF1155CC"/>
        <u/>
      </rPr>
      <t>https://covid19criticalcare.com/covid-19-protocols/</t>
    </r>
  </si>
  <si>
    <t>How much to take</t>
  </si>
  <si>
    <t>3mg pills</t>
  </si>
  <si>
    <t>pills</t>
  </si>
  <si>
    <t>6mg pills</t>
  </si>
  <si>
    <t>12mg pills</t>
  </si>
  <si>
    <t>1.87% Horse paste, grams of</t>
  </si>
  <si>
    <t>grams</t>
  </si>
  <si>
    <t>*Assumes 6.08g tube, 1.87% ivermectin, packaging states "will treat up to 1250lb body weight"</t>
  </si>
  <si>
    <t>1.87% Horse paste, weight marking (lb)</t>
  </si>
  <si>
    <t>lbs marking</t>
  </si>
  <si>
    <t>1.87% Horse paste, weight marking (kg)</t>
  </si>
  <si>
    <t>kg marking</t>
  </si>
  <si>
    <t>1% Injectable ivermectin in mL/CC</t>
  </si>
  <si>
    <t>mL/CC</t>
  </si>
  <si>
    <t>1mm=1CC</t>
  </si>
  <si>
    <t>Ivermectin in grams</t>
  </si>
  <si>
    <t>g</t>
  </si>
  <si>
    <t>For informational purposes only
 Consult your health care provider for individual dosing instructions
IVM = Ivermectin</t>
  </si>
  <si>
    <t>IVM Dosage: 0.15 mg / kg</t>
  </si>
  <si>
    <t>IVM Dosage: 0.2 mg / kg</t>
  </si>
  <si>
    <t>IVM Dosage: 0.3 mg / kg</t>
  </si>
  <si>
    <t>IVM Dosage: 0.4 mg / kg</t>
  </si>
  <si>
    <t>Weight 
lbs</t>
  </si>
  <si>
    <t>Weight
kg</t>
  </si>
  <si>
    <t>IVM
mg</t>
  </si>
  <si>
    <t># of
3 mg 
tabs</t>
  </si>
  <si>
    <t>grams of 1.87% paste</t>
  </si>
  <si>
    <t># of
3 mg
tabs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</si>
</sst>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9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  <sz val="36.0"/>
      <color theme="1"/>
      <name val="Arial"/>
    </font>
    <font>
      <u/>
      <color rgb="FF0000FF"/>
    </font>
    <font>
      <b/>
    </font>
    <font>
      <b/>
      <sz val="12.0"/>
      <color theme="1"/>
      <name val="Arial"/>
    </font>
    <font/>
    <font>
      <b/>
      <color rgb="FFFFFF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B7B7B7"/>
        <bgColor rgb="FFB7B7B7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1" numFmtId="2" xfId="0" applyFont="1" applyNumberFormat="1"/>
    <xf borderId="0" fillId="0" fontId="3" numFmtId="0" xfId="0" applyFont="1"/>
    <xf borderId="0" fillId="0" fontId="4" numFmtId="0" xfId="0" applyAlignment="1" applyFont="1">
      <alignment readingOrder="0"/>
    </xf>
    <xf borderId="1" fillId="3" fontId="5" numFmtId="0" xfId="0" applyAlignment="1" applyBorder="1" applyFill="1" applyFont="1">
      <alignment readingOrder="0"/>
    </xf>
    <xf borderId="2" fillId="3" fontId="1" numFmtId="0" xfId="0" applyBorder="1" applyFont="1"/>
    <xf borderId="3" fillId="3" fontId="1" numFmtId="0" xfId="0" applyBorder="1" applyFont="1"/>
    <xf borderId="4" fillId="0" fontId="1" numFmtId="0" xfId="0" applyAlignment="1" applyBorder="1" applyFont="1">
      <alignment readingOrder="0"/>
    </xf>
    <xf borderId="5" fillId="4" fontId="1" numFmtId="2" xfId="0" applyBorder="1" applyFill="1" applyFont="1" applyNumberFormat="1"/>
    <xf borderId="6" fillId="0" fontId="1" numFmtId="0" xfId="0" applyAlignment="1" applyBorder="1" applyFont="1">
      <alignment readingOrder="0"/>
    </xf>
    <xf borderId="0" fillId="4" fontId="1" numFmtId="2" xfId="0" applyFont="1" applyNumberFormat="1"/>
    <xf borderId="1" fillId="0" fontId="1" numFmtId="0" xfId="0" applyAlignment="1" applyBorder="1" applyFont="1">
      <alignment readingOrder="0"/>
    </xf>
    <xf borderId="1" fillId="0" fontId="1" numFmtId="164" xfId="0" applyBorder="1" applyFont="1" applyNumberFormat="1"/>
    <xf borderId="1" fillId="0" fontId="1" numFmtId="0" xfId="0" applyBorder="1" applyFont="1"/>
    <xf borderId="0" fillId="4" fontId="1" numFmtId="164" xfId="0" applyFont="1" applyNumberFormat="1"/>
    <xf borderId="0" fillId="4" fontId="1" numFmtId="165" xfId="0" applyFont="1" applyNumberFormat="1"/>
    <xf borderId="7" fillId="0" fontId="1" numFmtId="0" xfId="0" applyAlignment="1" applyBorder="1" applyFont="1">
      <alignment readingOrder="0"/>
    </xf>
    <xf borderId="8" fillId="4" fontId="1" numFmtId="165" xfId="0" applyBorder="1" applyFont="1" applyNumberFormat="1"/>
    <xf borderId="9" fillId="0" fontId="1" numFmtId="0" xfId="0" applyBorder="1" applyFont="1"/>
    <xf borderId="7" fillId="0" fontId="1" numFmtId="0" xfId="0" applyBorder="1" applyFont="1"/>
    <xf borderId="1" fillId="4" fontId="1" numFmtId="2" xfId="0" applyBorder="1" applyFont="1" applyNumberFormat="1"/>
    <xf borderId="0" fillId="0" fontId="2" numFmtId="0" xfId="0" applyAlignment="1" applyFont="1">
      <alignment horizontal="center" readingOrder="0"/>
    </xf>
    <xf borderId="0" fillId="0" fontId="2" numFmtId="165" xfId="0" applyAlignment="1" applyFont="1" applyNumberFormat="1">
      <alignment horizontal="center" readingOrder="0"/>
    </xf>
    <xf borderId="10" fillId="5" fontId="6" numFmtId="0" xfId="0" applyAlignment="1" applyBorder="1" applyFill="1" applyFont="1">
      <alignment horizontal="center" readingOrder="0"/>
    </xf>
    <xf borderId="11" fillId="0" fontId="7" numFmtId="0" xfId="0" applyBorder="1" applyFont="1"/>
    <xf borderId="2" fillId="0" fontId="7" numFmtId="0" xfId="0" applyBorder="1" applyFont="1"/>
    <xf borderId="12" fillId="6" fontId="8" numFmtId="0" xfId="0" applyAlignment="1" applyBorder="1" applyFill="1" applyFont="1">
      <alignment horizontal="center" readingOrder="0"/>
    </xf>
    <xf borderId="5" fillId="0" fontId="7" numFmtId="0" xfId="0" applyBorder="1" applyFont="1"/>
    <xf borderId="3" fillId="0" fontId="7" numFmtId="0" xfId="0" applyBorder="1" applyFont="1"/>
    <xf borderId="0" fillId="0" fontId="2" numFmtId="0" xfId="0" applyAlignment="1" applyFont="1">
      <alignment horizontal="center" readingOrder="0" vertical="center"/>
    </xf>
    <xf borderId="0" fillId="0" fontId="2" numFmtId="165" xfId="0" applyAlignment="1" applyFont="1" applyNumberFormat="1">
      <alignment horizontal="center" readingOrder="0" vertical="center"/>
    </xf>
    <xf borderId="13" fillId="7" fontId="2" numFmtId="0" xfId="0" applyAlignment="1" applyBorder="1" applyFill="1" applyFont="1">
      <alignment horizontal="center" readingOrder="0" vertical="center"/>
    </xf>
    <xf borderId="0" fillId="7" fontId="2" numFmtId="0" xfId="0" applyAlignment="1" applyFont="1">
      <alignment horizontal="center" readingOrder="0" shrinkToFit="0" vertical="center" wrapText="1"/>
    </xf>
    <xf borderId="9" fillId="7" fontId="2" numFmtId="0" xfId="0" applyAlignment="1" applyBorder="1" applyFont="1">
      <alignment horizontal="center" readingOrder="0" shrinkToFit="0" vertical="center" wrapText="1"/>
    </xf>
    <xf borderId="13" fillId="2" fontId="2" numFmtId="0" xfId="0" applyAlignment="1" applyBorder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9" fillId="2" fontId="2" numFmtId="0" xfId="0" applyAlignment="1" applyBorder="1" applyFont="1">
      <alignment horizontal="center" readingOrder="0" shrinkToFit="0" vertical="center" wrapText="1"/>
    </xf>
    <xf borderId="13" fillId="8" fontId="2" numFmtId="0" xfId="0" applyAlignment="1" applyBorder="1" applyFill="1" applyFont="1">
      <alignment horizontal="center" readingOrder="0" vertical="center"/>
    </xf>
    <xf borderId="0" fillId="8" fontId="2" numFmtId="0" xfId="0" applyAlignment="1" applyFont="1">
      <alignment horizontal="center" readingOrder="0" vertical="center"/>
    </xf>
    <xf borderId="9" fillId="8" fontId="2" numFmtId="0" xfId="0" applyAlignment="1" applyBorder="1" applyFont="1">
      <alignment horizontal="center" readingOrder="0" shrinkToFit="0" vertical="center" wrapText="1"/>
    </xf>
    <xf borderId="13" fillId="9" fontId="2" numFmtId="0" xfId="0" applyAlignment="1" applyBorder="1" applyFill="1" applyFont="1">
      <alignment horizontal="center" readingOrder="0" vertical="center"/>
    </xf>
    <xf borderId="0" fillId="9" fontId="2" numFmtId="0" xfId="0" applyAlignment="1" applyFont="1">
      <alignment horizontal="center" readingOrder="0" vertical="center"/>
    </xf>
    <xf borderId="9" fillId="9" fontId="2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readingOrder="0"/>
    </xf>
    <xf borderId="0" fillId="0" fontId="1" numFmtId="165" xfId="0" applyAlignment="1" applyFont="1" applyNumberFormat="1">
      <alignment horizontal="center"/>
    </xf>
    <xf borderId="13" fillId="7" fontId="1" numFmtId="165" xfId="0" applyAlignment="1" applyBorder="1" applyFont="1" applyNumberFormat="1">
      <alignment horizontal="center"/>
    </xf>
    <xf borderId="0" fillId="7" fontId="1" numFmtId="1" xfId="0" applyAlignment="1" applyFont="1" applyNumberFormat="1">
      <alignment horizontal="center"/>
    </xf>
    <xf borderId="9" fillId="7" fontId="1" numFmtId="165" xfId="0" applyAlignment="1" applyBorder="1" applyFont="1" applyNumberFormat="1">
      <alignment horizontal="center"/>
    </xf>
    <xf borderId="13" fillId="2" fontId="1" numFmtId="165" xfId="0" applyAlignment="1" applyBorder="1" applyFont="1" applyNumberFormat="1">
      <alignment horizontal="center"/>
    </xf>
    <xf borderId="0" fillId="2" fontId="1" numFmtId="1" xfId="0" applyAlignment="1" applyFont="1" applyNumberFormat="1">
      <alignment horizontal="center"/>
    </xf>
    <xf borderId="9" fillId="2" fontId="1" numFmtId="165" xfId="0" applyAlignment="1" applyBorder="1" applyFont="1" applyNumberFormat="1">
      <alignment horizontal="center"/>
    </xf>
    <xf borderId="13" fillId="8" fontId="1" numFmtId="165" xfId="0" applyAlignment="1" applyBorder="1" applyFont="1" applyNumberFormat="1">
      <alignment horizontal="center"/>
    </xf>
    <xf borderId="0" fillId="8" fontId="1" numFmtId="1" xfId="0" applyAlignment="1" applyFont="1" applyNumberFormat="1">
      <alignment horizontal="center"/>
    </xf>
    <xf borderId="9" fillId="8" fontId="1" numFmtId="165" xfId="0" applyAlignment="1" applyBorder="1" applyFont="1" applyNumberFormat="1">
      <alignment horizontal="center"/>
    </xf>
    <xf borderId="13" fillId="9" fontId="1" numFmtId="165" xfId="0" applyAlignment="1" applyBorder="1" applyFont="1" applyNumberFormat="1">
      <alignment horizontal="center"/>
    </xf>
    <xf borderId="0" fillId="9" fontId="1" numFmtId="1" xfId="0" applyAlignment="1" applyFont="1" applyNumberFormat="1">
      <alignment horizontal="center"/>
    </xf>
    <xf borderId="9" fillId="9" fontId="1" numFmtId="165" xfId="0" applyAlignment="1" applyBorder="1" applyFont="1" applyNumberFormat="1">
      <alignment horizontal="center"/>
    </xf>
    <xf borderId="14" fillId="7" fontId="1" numFmtId="165" xfId="0" applyAlignment="1" applyBorder="1" applyFont="1" applyNumberFormat="1">
      <alignment horizontal="center"/>
    </xf>
    <xf borderId="8" fillId="7" fontId="1" numFmtId="1" xfId="0" applyAlignment="1" applyBorder="1" applyFont="1" applyNumberFormat="1">
      <alignment horizontal="center"/>
    </xf>
    <xf borderId="15" fillId="7" fontId="1" numFmtId="165" xfId="0" applyAlignment="1" applyBorder="1" applyFont="1" applyNumberFormat="1">
      <alignment horizontal="center"/>
    </xf>
    <xf borderId="14" fillId="2" fontId="1" numFmtId="165" xfId="0" applyAlignment="1" applyBorder="1" applyFont="1" applyNumberFormat="1">
      <alignment horizontal="center"/>
    </xf>
    <xf borderId="8" fillId="2" fontId="1" numFmtId="1" xfId="0" applyAlignment="1" applyBorder="1" applyFont="1" applyNumberFormat="1">
      <alignment horizontal="center"/>
    </xf>
    <xf borderId="15" fillId="2" fontId="1" numFmtId="165" xfId="0" applyAlignment="1" applyBorder="1" applyFont="1" applyNumberFormat="1">
      <alignment horizontal="center"/>
    </xf>
    <xf borderId="14" fillId="8" fontId="1" numFmtId="165" xfId="0" applyAlignment="1" applyBorder="1" applyFont="1" applyNumberFormat="1">
      <alignment horizontal="center"/>
    </xf>
    <xf borderId="8" fillId="8" fontId="1" numFmtId="1" xfId="0" applyAlignment="1" applyBorder="1" applyFont="1" applyNumberFormat="1">
      <alignment horizontal="center"/>
    </xf>
    <xf borderId="15" fillId="8" fontId="1" numFmtId="165" xfId="0" applyAlignment="1" applyBorder="1" applyFont="1" applyNumberFormat="1">
      <alignment horizontal="center"/>
    </xf>
    <xf borderId="14" fillId="9" fontId="1" numFmtId="165" xfId="0" applyAlignment="1" applyBorder="1" applyFont="1" applyNumberFormat="1">
      <alignment horizontal="center"/>
    </xf>
    <xf borderId="8" fillId="9" fontId="1" numFmtId="1" xfId="0" applyAlignment="1" applyBorder="1" applyFont="1" applyNumberFormat="1">
      <alignment horizontal="center"/>
    </xf>
    <xf borderId="15" fillId="9" fontId="1" numFmtId="165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ovid19criticalcare.com/covid-19-protocol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7.14"/>
  </cols>
  <sheetData>
    <row r="4">
      <c r="C4" s="1" t="s">
        <v>0</v>
      </c>
      <c r="D4" s="1" t="s">
        <v>1</v>
      </c>
      <c r="F4" s="1" t="s">
        <v>2</v>
      </c>
    </row>
    <row r="5">
      <c r="B5" s="1" t="s">
        <v>3</v>
      </c>
      <c r="C5" s="2">
        <v>150.0</v>
      </c>
      <c r="D5" s="2"/>
      <c r="F5" s="3">
        <f>C5/2.205 +D5 
</f>
        <v>68.02721088</v>
      </c>
      <c r="G5" s="4" t="str">
        <f>if( AND(ISNUMBER(C5), ISNUMBER(D5)), "Error: you have TWO weights isntead of one!!", "")</f>
        <v/>
      </c>
    </row>
    <row r="6">
      <c r="C6" s="1" t="s">
        <v>4</v>
      </c>
    </row>
    <row r="9">
      <c r="B9" s="1" t="s">
        <v>5</v>
      </c>
      <c r="C9" s="2">
        <v>0.2</v>
      </c>
      <c r="G9" s="4" t="str">
        <f>if(C9&gt; 1, "WARNING: target dosage above 1mg/kg","")</f>
        <v/>
      </c>
    </row>
    <row r="10">
      <c r="C10" s="5" t="s">
        <v>6</v>
      </c>
    </row>
    <row r="12">
      <c r="B12" s="6" t="s">
        <v>7</v>
      </c>
      <c r="C12" s="7"/>
      <c r="D12" s="8"/>
    </row>
    <row r="13">
      <c r="B13" s="9" t="s">
        <v>8</v>
      </c>
      <c r="C13" s="10">
        <f>$F$5*$C$9/3</f>
        <v>4.535147392</v>
      </c>
      <c r="D13" s="9" t="s">
        <v>9</v>
      </c>
    </row>
    <row r="14">
      <c r="B14" s="11" t="s">
        <v>10</v>
      </c>
      <c r="C14" s="12">
        <f>$F$5*$C$9/6</f>
        <v>2.267573696</v>
      </c>
      <c r="D14" s="11" t="s">
        <v>9</v>
      </c>
    </row>
    <row r="15">
      <c r="B15" s="11" t="s">
        <v>11</v>
      </c>
      <c r="C15" s="12">
        <f>$F$5*$C$9/12</f>
        <v>1.133786848</v>
      </c>
      <c r="D15" s="11" t="s">
        <v>9</v>
      </c>
    </row>
    <row r="16">
      <c r="B16" s="13"/>
      <c r="C16" s="14"/>
      <c r="D16" s="15"/>
    </row>
    <row r="17">
      <c r="B17" s="11" t="s">
        <v>12</v>
      </c>
      <c r="C17" s="16">
        <f>$F$5*$C$9 / 0.0187 / 1000</f>
        <v>0.7275637528</v>
      </c>
      <c r="D17" s="11" t="s">
        <v>13</v>
      </c>
      <c r="E17" s="1" t="s">
        <v>14</v>
      </c>
    </row>
    <row r="18">
      <c r="B18" s="11" t="s">
        <v>15</v>
      </c>
      <c r="C18" s="17">
        <f>($F$5*$C$9/1000) / (6.08 * 0.0187) * 1250</f>
        <v>149.5813636</v>
      </c>
      <c r="D18" s="11" t="s">
        <v>16</v>
      </c>
    </row>
    <row r="19">
      <c r="B19" s="18" t="s">
        <v>17</v>
      </c>
      <c r="C19" s="19">
        <f>C18/2.205
</f>
        <v>67.83735313</v>
      </c>
      <c r="D19" s="18" t="s">
        <v>18</v>
      </c>
    </row>
    <row r="20">
      <c r="B20" s="11"/>
      <c r="C20" s="20"/>
      <c r="D20" s="21"/>
    </row>
    <row r="21">
      <c r="B21" s="13" t="s">
        <v>19</v>
      </c>
      <c r="C21" s="22">
        <f>$F$5*$C$9 / 1000 * 100</f>
        <v>1.360544218</v>
      </c>
      <c r="D21" s="13" t="s">
        <v>20</v>
      </c>
      <c r="E21" s="1" t="s">
        <v>21</v>
      </c>
    </row>
    <row r="22">
      <c r="B22" s="15"/>
      <c r="C22" s="15"/>
      <c r="D22" s="15"/>
    </row>
    <row r="23">
      <c r="B23" s="13" t="s">
        <v>22</v>
      </c>
      <c r="C23" s="22">
        <f>$F$5*$C$9</f>
        <v>13.60544218</v>
      </c>
      <c r="D23" s="13" t="s">
        <v>23</v>
      </c>
    </row>
  </sheetData>
  <hyperlinks>
    <hyperlink r:id="rId1" ref="C10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9.86"/>
    <col customWidth="1" min="2" max="2" width="7.43"/>
    <col customWidth="1" min="3" max="3" width="2.43"/>
    <col customWidth="1" min="4" max="4" width="9.43"/>
    <col customWidth="1" min="5" max="5" width="9.14"/>
    <col customWidth="1" min="6" max="6" width="8.57"/>
    <col customWidth="1" min="7" max="7" width="2.29"/>
    <col customWidth="1" min="8" max="8" width="10.14"/>
    <col customWidth="1" min="9" max="9" width="7.71"/>
    <col customWidth="1" min="10" max="10" width="8.57"/>
    <col customWidth="1" min="11" max="11" width="2.43"/>
    <col customWidth="1" min="12" max="12" width="9.71"/>
    <col customWidth="1" min="13" max="13" width="9.43"/>
    <col customWidth="1" min="14" max="14" width="8.71"/>
    <col customWidth="1" min="15" max="15" width="2.29"/>
    <col customWidth="1" min="16" max="16" width="10.29"/>
    <col customWidth="1" min="17" max="17" width="8.71"/>
    <col customWidth="1" min="18" max="18" width="8.43"/>
  </cols>
  <sheetData>
    <row r="1">
      <c r="A1" s="23"/>
      <c r="B1" s="24"/>
      <c r="C1" s="23"/>
      <c r="D1" s="25" t="s">
        <v>24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>
      <c r="A2" s="23"/>
      <c r="B2" s="24"/>
      <c r="C2" s="23"/>
      <c r="D2" s="28" t="s">
        <v>25</v>
      </c>
      <c r="E2" s="29"/>
      <c r="F2" s="30"/>
      <c r="G2" s="23"/>
      <c r="H2" s="28" t="s">
        <v>26</v>
      </c>
      <c r="I2" s="29"/>
      <c r="J2" s="30"/>
      <c r="K2" s="23"/>
      <c r="L2" s="28" t="s">
        <v>27</v>
      </c>
      <c r="M2" s="29"/>
      <c r="N2" s="30"/>
      <c r="O2" s="23"/>
      <c r="P2" s="28" t="s">
        <v>28</v>
      </c>
      <c r="Q2" s="29"/>
      <c r="R2" s="30"/>
    </row>
    <row r="3">
      <c r="A3" s="31" t="s">
        <v>29</v>
      </c>
      <c r="B3" s="32" t="s">
        <v>30</v>
      </c>
      <c r="C3" s="31"/>
      <c r="D3" s="33" t="s">
        <v>31</v>
      </c>
      <c r="E3" s="34" t="s">
        <v>32</v>
      </c>
      <c r="F3" s="35" t="s">
        <v>33</v>
      </c>
      <c r="G3" s="31"/>
      <c r="H3" s="36" t="s">
        <v>31</v>
      </c>
      <c r="I3" s="37" t="s">
        <v>34</v>
      </c>
      <c r="J3" s="38" t="s">
        <v>33</v>
      </c>
      <c r="K3" s="31"/>
      <c r="L3" s="39" t="s">
        <v>31</v>
      </c>
      <c r="M3" s="40" t="s">
        <v>34</v>
      </c>
      <c r="N3" s="41" t="s">
        <v>33</v>
      </c>
      <c r="O3" s="31"/>
      <c r="P3" s="42" t="s">
        <v>31</v>
      </c>
      <c r="Q3" s="43" t="s">
        <v>34</v>
      </c>
      <c r="R3" s="44" t="s">
        <v>33</v>
      </c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>
      <c r="A4" s="46">
        <v>100.0</v>
      </c>
      <c r="B4" s="47">
        <f t="shared" ref="B4:B24" si="1">A4*0.4535924</f>
        <v>45.35924</v>
      </c>
      <c r="C4" s="47"/>
      <c r="D4" s="48">
        <f t="shared" ref="D4:D24" si="2">B4*0.15</f>
        <v>6.803886</v>
      </c>
      <c r="E4" s="49">
        <f t="shared" ref="E4:E24" si="3">D4/3</f>
        <v>2.267962</v>
      </c>
      <c r="F4" s="50">
        <f t="shared" ref="F4:F24" si="4">D4/18.7</f>
        <v>0.3638441711</v>
      </c>
      <c r="G4" s="47"/>
      <c r="H4" s="51">
        <f t="shared" ref="H4:H24" si="5">B4*0.2</f>
        <v>9.071848</v>
      </c>
      <c r="I4" s="52">
        <f t="shared" ref="I4:I24" si="6">H4/3</f>
        <v>3.023949333</v>
      </c>
      <c r="J4" s="53">
        <f t="shared" ref="J4:J24" si="7">H4/18.7</f>
        <v>0.4851255615</v>
      </c>
      <c r="K4" s="47"/>
      <c r="L4" s="54">
        <f t="shared" ref="L4:L24" si="8">B4*0.3</f>
        <v>13.607772</v>
      </c>
      <c r="M4" s="55">
        <f t="shared" ref="M4:M24" si="9">L4/3</f>
        <v>4.535924</v>
      </c>
      <c r="N4" s="56">
        <f t="shared" ref="N4:N24" si="10">L4/18.7</f>
        <v>0.7276883422</v>
      </c>
      <c r="O4" s="47"/>
      <c r="P4" s="57">
        <f t="shared" ref="P4:P24" si="11">B4*0.4</f>
        <v>18.143696</v>
      </c>
      <c r="Q4" s="58">
        <f t="shared" ref="Q4:Q24" si="12">P4/3</f>
        <v>6.047898667</v>
      </c>
      <c r="R4" s="59">
        <f t="shared" ref="R4:R24" si="13">P4/18.7</f>
        <v>0.970251123</v>
      </c>
    </row>
    <row r="5">
      <c r="A5" s="46">
        <v>110.0</v>
      </c>
      <c r="B5" s="47">
        <f t="shared" si="1"/>
        <v>49.895164</v>
      </c>
      <c r="C5" s="47"/>
      <c r="D5" s="48">
        <f t="shared" si="2"/>
        <v>7.4842746</v>
      </c>
      <c r="E5" s="49">
        <f t="shared" si="3"/>
        <v>2.4947582</v>
      </c>
      <c r="F5" s="50">
        <f t="shared" si="4"/>
        <v>0.4002285882</v>
      </c>
      <c r="G5" s="47"/>
      <c r="H5" s="51">
        <f t="shared" si="5"/>
        <v>9.9790328</v>
      </c>
      <c r="I5" s="52">
        <f t="shared" si="6"/>
        <v>3.326344267</v>
      </c>
      <c r="J5" s="53">
        <f t="shared" si="7"/>
        <v>0.5336381176</v>
      </c>
      <c r="K5" s="47"/>
      <c r="L5" s="54">
        <f t="shared" si="8"/>
        <v>14.9685492</v>
      </c>
      <c r="M5" s="55">
        <f t="shared" si="9"/>
        <v>4.9895164</v>
      </c>
      <c r="N5" s="56">
        <f t="shared" si="10"/>
        <v>0.8004571765</v>
      </c>
      <c r="O5" s="47"/>
      <c r="P5" s="57">
        <f t="shared" si="11"/>
        <v>19.9580656</v>
      </c>
      <c r="Q5" s="58">
        <f t="shared" si="12"/>
        <v>6.652688533</v>
      </c>
      <c r="R5" s="59">
        <f t="shared" si="13"/>
        <v>1.067276235</v>
      </c>
    </row>
    <row r="6">
      <c r="A6" s="46">
        <v>120.0</v>
      </c>
      <c r="B6" s="47">
        <f t="shared" si="1"/>
        <v>54.431088</v>
      </c>
      <c r="C6" s="47"/>
      <c r="D6" s="48">
        <f t="shared" si="2"/>
        <v>8.1646632</v>
      </c>
      <c r="E6" s="49">
        <f t="shared" si="3"/>
        <v>2.7215544</v>
      </c>
      <c r="F6" s="50">
        <f t="shared" si="4"/>
        <v>0.4366130053</v>
      </c>
      <c r="G6" s="47"/>
      <c r="H6" s="51">
        <f t="shared" si="5"/>
        <v>10.8862176</v>
      </c>
      <c r="I6" s="52">
        <f t="shared" si="6"/>
        <v>3.6287392</v>
      </c>
      <c r="J6" s="53">
        <f t="shared" si="7"/>
        <v>0.5821506738</v>
      </c>
      <c r="K6" s="47"/>
      <c r="L6" s="54">
        <f t="shared" si="8"/>
        <v>16.3293264</v>
      </c>
      <c r="M6" s="55">
        <f t="shared" si="9"/>
        <v>5.4431088</v>
      </c>
      <c r="N6" s="56">
        <f t="shared" si="10"/>
        <v>0.8732260107</v>
      </c>
      <c r="O6" s="47"/>
      <c r="P6" s="57">
        <f t="shared" si="11"/>
        <v>21.7724352</v>
      </c>
      <c r="Q6" s="58">
        <f t="shared" si="12"/>
        <v>7.2574784</v>
      </c>
      <c r="R6" s="59">
        <f t="shared" si="13"/>
        <v>1.164301348</v>
      </c>
    </row>
    <row r="7">
      <c r="A7" s="46">
        <v>130.0</v>
      </c>
      <c r="B7" s="47">
        <f t="shared" si="1"/>
        <v>58.967012</v>
      </c>
      <c r="C7" s="47"/>
      <c r="D7" s="48">
        <f t="shared" si="2"/>
        <v>8.8450518</v>
      </c>
      <c r="E7" s="49">
        <f t="shared" si="3"/>
        <v>2.9483506</v>
      </c>
      <c r="F7" s="50">
        <f t="shared" si="4"/>
        <v>0.4729974225</v>
      </c>
      <c r="G7" s="47"/>
      <c r="H7" s="51">
        <f t="shared" si="5"/>
        <v>11.7934024</v>
      </c>
      <c r="I7" s="52">
        <f t="shared" si="6"/>
        <v>3.931134133</v>
      </c>
      <c r="J7" s="53">
        <f t="shared" si="7"/>
        <v>0.6306632299</v>
      </c>
      <c r="K7" s="47"/>
      <c r="L7" s="54">
        <f t="shared" si="8"/>
        <v>17.6901036</v>
      </c>
      <c r="M7" s="55">
        <f t="shared" si="9"/>
        <v>5.8967012</v>
      </c>
      <c r="N7" s="56">
        <f t="shared" si="10"/>
        <v>0.9459948449</v>
      </c>
      <c r="O7" s="47"/>
      <c r="P7" s="57">
        <f t="shared" si="11"/>
        <v>23.5868048</v>
      </c>
      <c r="Q7" s="58">
        <f t="shared" si="12"/>
        <v>7.862268267</v>
      </c>
      <c r="R7" s="59">
        <f t="shared" si="13"/>
        <v>1.26132646</v>
      </c>
    </row>
    <row r="8">
      <c r="A8" s="46">
        <v>140.0</v>
      </c>
      <c r="B8" s="47">
        <f t="shared" si="1"/>
        <v>63.502936</v>
      </c>
      <c r="C8" s="47"/>
      <c r="D8" s="48">
        <f t="shared" si="2"/>
        <v>9.5254404</v>
      </c>
      <c r="E8" s="49">
        <f t="shared" si="3"/>
        <v>3.1751468</v>
      </c>
      <c r="F8" s="50">
        <f t="shared" si="4"/>
        <v>0.5093818396</v>
      </c>
      <c r="G8" s="47"/>
      <c r="H8" s="51">
        <f t="shared" si="5"/>
        <v>12.7005872</v>
      </c>
      <c r="I8" s="52">
        <f t="shared" si="6"/>
        <v>4.233529067</v>
      </c>
      <c r="J8" s="53">
        <f t="shared" si="7"/>
        <v>0.6791757861</v>
      </c>
      <c r="K8" s="47"/>
      <c r="L8" s="54">
        <f t="shared" si="8"/>
        <v>19.0508808</v>
      </c>
      <c r="M8" s="55">
        <f t="shared" si="9"/>
        <v>6.3502936</v>
      </c>
      <c r="N8" s="56">
        <f t="shared" si="10"/>
        <v>1.018763679</v>
      </c>
      <c r="O8" s="47"/>
      <c r="P8" s="57">
        <f t="shared" si="11"/>
        <v>25.4011744</v>
      </c>
      <c r="Q8" s="58">
        <f t="shared" si="12"/>
        <v>8.467058133</v>
      </c>
      <c r="R8" s="59">
        <f t="shared" si="13"/>
        <v>1.358351572</v>
      </c>
    </row>
    <row r="9">
      <c r="A9" s="46">
        <v>150.0</v>
      </c>
      <c r="B9" s="47">
        <f t="shared" si="1"/>
        <v>68.03886</v>
      </c>
      <c r="C9" s="47"/>
      <c r="D9" s="48">
        <f t="shared" si="2"/>
        <v>10.205829</v>
      </c>
      <c r="E9" s="49">
        <f t="shared" si="3"/>
        <v>3.401943</v>
      </c>
      <c r="F9" s="50">
        <f t="shared" si="4"/>
        <v>0.5457662567</v>
      </c>
      <c r="G9" s="47"/>
      <c r="H9" s="51">
        <f t="shared" si="5"/>
        <v>13.607772</v>
      </c>
      <c r="I9" s="52">
        <f t="shared" si="6"/>
        <v>4.535924</v>
      </c>
      <c r="J9" s="53">
        <f t="shared" si="7"/>
        <v>0.7276883422</v>
      </c>
      <c r="K9" s="47"/>
      <c r="L9" s="54">
        <f t="shared" si="8"/>
        <v>20.411658</v>
      </c>
      <c r="M9" s="55">
        <f t="shared" si="9"/>
        <v>6.803886</v>
      </c>
      <c r="N9" s="56">
        <f t="shared" si="10"/>
        <v>1.091532513</v>
      </c>
      <c r="O9" s="47"/>
      <c r="P9" s="57">
        <f t="shared" si="11"/>
        <v>27.215544</v>
      </c>
      <c r="Q9" s="58">
        <f t="shared" si="12"/>
        <v>9.071848</v>
      </c>
      <c r="R9" s="59">
        <f t="shared" si="13"/>
        <v>1.455376684</v>
      </c>
    </row>
    <row r="10">
      <c r="A10" s="46">
        <v>160.0</v>
      </c>
      <c r="B10" s="47">
        <f t="shared" si="1"/>
        <v>72.574784</v>
      </c>
      <c r="C10" s="47"/>
      <c r="D10" s="48">
        <f t="shared" si="2"/>
        <v>10.8862176</v>
      </c>
      <c r="E10" s="49">
        <f t="shared" si="3"/>
        <v>3.6287392</v>
      </c>
      <c r="F10" s="50">
        <f t="shared" si="4"/>
        <v>0.5821506738</v>
      </c>
      <c r="G10" s="47"/>
      <c r="H10" s="51">
        <f t="shared" si="5"/>
        <v>14.5149568</v>
      </c>
      <c r="I10" s="52">
        <f t="shared" si="6"/>
        <v>4.838318933</v>
      </c>
      <c r="J10" s="53">
        <f t="shared" si="7"/>
        <v>0.7762008984</v>
      </c>
      <c r="K10" s="47"/>
      <c r="L10" s="54">
        <f t="shared" si="8"/>
        <v>21.7724352</v>
      </c>
      <c r="M10" s="55">
        <f t="shared" si="9"/>
        <v>7.2574784</v>
      </c>
      <c r="N10" s="56">
        <f t="shared" si="10"/>
        <v>1.164301348</v>
      </c>
      <c r="O10" s="47"/>
      <c r="P10" s="57">
        <f t="shared" si="11"/>
        <v>29.0299136</v>
      </c>
      <c r="Q10" s="58">
        <f t="shared" si="12"/>
        <v>9.676637867</v>
      </c>
      <c r="R10" s="59">
        <f t="shared" si="13"/>
        <v>1.552401797</v>
      </c>
    </row>
    <row r="11">
      <c r="A11" s="46">
        <v>170.0</v>
      </c>
      <c r="B11" s="47">
        <f t="shared" si="1"/>
        <v>77.110708</v>
      </c>
      <c r="C11" s="47"/>
      <c r="D11" s="48">
        <f t="shared" si="2"/>
        <v>11.5666062</v>
      </c>
      <c r="E11" s="49">
        <f t="shared" si="3"/>
        <v>3.8555354</v>
      </c>
      <c r="F11" s="50">
        <f t="shared" si="4"/>
        <v>0.6185350909</v>
      </c>
      <c r="G11" s="47"/>
      <c r="H11" s="51">
        <f t="shared" si="5"/>
        <v>15.4221416</v>
      </c>
      <c r="I11" s="52">
        <f t="shared" si="6"/>
        <v>5.140713867</v>
      </c>
      <c r="J11" s="53">
        <f t="shared" si="7"/>
        <v>0.8247134545</v>
      </c>
      <c r="K11" s="47"/>
      <c r="L11" s="54">
        <f t="shared" si="8"/>
        <v>23.1332124</v>
      </c>
      <c r="M11" s="55">
        <f t="shared" si="9"/>
        <v>7.7110708</v>
      </c>
      <c r="N11" s="56">
        <f t="shared" si="10"/>
        <v>1.237070182</v>
      </c>
      <c r="O11" s="47"/>
      <c r="P11" s="57">
        <f t="shared" si="11"/>
        <v>30.8442832</v>
      </c>
      <c r="Q11" s="58">
        <f t="shared" si="12"/>
        <v>10.28142773</v>
      </c>
      <c r="R11" s="59">
        <f t="shared" si="13"/>
        <v>1.649426909</v>
      </c>
    </row>
    <row r="12">
      <c r="A12" s="46">
        <v>180.0</v>
      </c>
      <c r="B12" s="47">
        <f t="shared" si="1"/>
        <v>81.646632</v>
      </c>
      <c r="C12" s="47"/>
      <c r="D12" s="48">
        <f t="shared" si="2"/>
        <v>12.2469948</v>
      </c>
      <c r="E12" s="49">
        <f t="shared" si="3"/>
        <v>4.0823316</v>
      </c>
      <c r="F12" s="50">
        <f t="shared" si="4"/>
        <v>0.654919508</v>
      </c>
      <c r="G12" s="47"/>
      <c r="H12" s="51">
        <f t="shared" si="5"/>
        <v>16.3293264</v>
      </c>
      <c r="I12" s="52">
        <f t="shared" si="6"/>
        <v>5.4431088</v>
      </c>
      <c r="J12" s="53">
        <f t="shared" si="7"/>
        <v>0.8732260107</v>
      </c>
      <c r="K12" s="47"/>
      <c r="L12" s="54">
        <f t="shared" si="8"/>
        <v>24.4939896</v>
      </c>
      <c r="M12" s="55">
        <f t="shared" si="9"/>
        <v>8.1646632</v>
      </c>
      <c r="N12" s="56">
        <f t="shared" si="10"/>
        <v>1.309839016</v>
      </c>
      <c r="O12" s="47"/>
      <c r="P12" s="57">
        <f t="shared" si="11"/>
        <v>32.6586528</v>
      </c>
      <c r="Q12" s="58">
        <f t="shared" si="12"/>
        <v>10.8862176</v>
      </c>
      <c r="R12" s="59">
        <f t="shared" si="13"/>
        <v>1.746452021</v>
      </c>
    </row>
    <row r="13">
      <c r="A13" s="46">
        <v>190.0</v>
      </c>
      <c r="B13" s="47">
        <f t="shared" si="1"/>
        <v>86.182556</v>
      </c>
      <c r="C13" s="47"/>
      <c r="D13" s="48">
        <f t="shared" si="2"/>
        <v>12.9273834</v>
      </c>
      <c r="E13" s="49">
        <f t="shared" si="3"/>
        <v>4.3091278</v>
      </c>
      <c r="F13" s="50">
        <f t="shared" si="4"/>
        <v>0.6913039251</v>
      </c>
      <c r="G13" s="47"/>
      <c r="H13" s="51">
        <f t="shared" si="5"/>
        <v>17.2365112</v>
      </c>
      <c r="I13" s="52">
        <f t="shared" si="6"/>
        <v>5.745503733</v>
      </c>
      <c r="J13" s="53">
        <f t="shared" si="7"/>
        <v>0.9217385668</v>
      </c>
      <c r="K13" s="47"/>
      <c r="L13" s="54">
        <f t="shared" si="8"/>
        <v>25.8547668</v>
      </c>
      <c r="M13" s="55">
        <f t="shared" si="9"/>
        <v>8.6182556</v>
      </c>
      <c r="N13" s="56">
        <f t="shared" si="10"/>
        <v>1.38260785</v>
      </c>
      <c r="O13" s="47"/>
      <c r="P13" s="57">
        <f t="shared" si="11"/>
        <v>34.4730224</v>
      </c>
      <c r="Q13" s="58">
        <f t="shared" si="12"/>
        <v>11.49100747</v>
      </c>
      <c r="R13" s="59">
        <f t="shared" si="13"/>
        <v>1.843477134</v>
      </c>
    </row>
    <row r="14">
      <c r="A14" s="46">
        <v>200.0</v>
      </c>
      <c r="B14" s="47">
        <f t="shared" si="1"/>
        <v>90.71848</v>
      </c>
      <c r="C14" s="47"/>
      <c r="D14" s="48">
        <f t="shared" si="2"/>
        <v>13.607772</v>
      </c>
      <c r="E14" s="49">
        <f t="shared" si="3"/>
        <v>4.535924</v>
      </c>
      <c r="F14" s="50">
        <f t="shared" si="4"/>
        <v>0.7276883422</v>
      </c>
      <c r="G14" s="47"/>
      <c r="H14" s="51">
        <f t="shared" si="5"/>
        <v>18.143696</v>
      </c>
      <c r="I14" s="52">
        <f t="shared" si="6"/>
        <v>6.047898667</v>
      </c>
      <c r="J14" s="53">
        <f t="shared" si="7"/>
        <v>0.970251123</v>
      </c>
      <c r="K14" s="47"/>
      <c r="L14" s="54">
        <f t="shared" si="8"/>
        <v>27.215544</v>
      </c>
      <c r="M14" s="55">
        <f t="shared" si="9"/>
        <v>9.071848</v>
      </c>
      <c r="N14" s="56">
        <f t="shared" si="10"/>
        <v>1.455376684</v>
      </c>
      <c r="O14" s="47"/>
      <c r="P14" s="57">
        <f t="shared" si="11"/>
        <v>36.287392</v>
      </c>
      <c r="Q14" s="58">
        <f t="shared" si="12"/>
        <v>12.09579733</v>
      </c>
      <c r="R14" s="59">
        <f t="shared" si="13"/>
        <v>1.940502246</v>
      </c>
    </row>
    <row r="15">
      <c r="A15" s="46">
        <v>210.0</v>
      </c>
      <c r="B15" s="47">
        <f t="shared" si="1"/>
        <v>95.254404</v>
      </c>
      <c r="C15" s="47"/>
      <c r="D15" s="48">
        <f t="shared" si="2"/>
        <v>14.2881606</v>
      </c>
      <c r="E15" s="49">
        <f t="shared" si="3"/>
        <v>4.7627202</v>
      </c>
      <c r="F15" s="50">
        <f t="shared" si="4"/>
        <v>0.7640727594</v>
      </c>
      <c r="G15" s="47"/>
      <c r="H15" s="51">
        <f t="shared" si="5"/>
        <v>19.0508808</v>
      </c>
      <c r="I15" s="52">
        <f t="shared" si="6"/>
        <v>6.3502936</v>
      </c>
      <c r="J15" s="53">
        <f t="shared" si="7"/>
        <v>1.018763679</v>
      </c>
      <c r="K15" s="47"/>
      <c r="L15" s="54">
        <f t="shared" si="8"/>
        <v>28.5763212</v>
      </c>
      <c r="M15" s="55">
        <f t="shared" si="9"/>
        <v>9.5254404</v>
      </c>
      <c r="N15" s="56">
        <f t="shared" si="10"/>
        <v>1.528145519</v>
      </c>
      <c r="O15" s="47"/>
      <c r="P15" s="57">
        <f t="shared" si="11"/>
        <v>38.1017616</v>
      </c>
      <c r="Q15" s="58">
        <f t="shared" si="12"/>
        <v>12.7005872</v>
      </c>
      <c r="R15" s="59">
        <f t="shared" si="13"/>
        <v>2.037527358</v>
      </c>
    </row>
    <row r="16">
      <c r="A16" s="46">
        <v>220.0</v>
      </c>
      <c r="B16" s="47">
        <f t="shared" si="1"/>
        <v>99.790328</v>
      </c>
      <c r="C16" s="47"/>
      <c r="D16" s="48">
        <f t="shared" si="2"/>
        <v>14.9685492</v>
      </c>
      <c r="E16" s="49">
        <f t="shared" si="3"/>
        <v>4.9895164</v>
      </c>
      <c r="F16" s="50">
        <f t="shared" si="4"/>
        <v>0.8004571765</v>
      </c>
      <c r="G16" s="47"/>
      <c r="H16" s="51">
        <f t="shared" si="5"/>
        <v>19.9580656</v>
      </c>
      <c r="I16" s="52">
        <f t="shared" si="6"/>
        <v>6.652688533</v>
      </c>
      <c r="J16" s="53">
        <f t="shared" si="7"/>
        <v>1.067276235</v>
      </c>
      <c r="K16" s="47"/>
      <c r="L16" s="54">
        <f t="shared" si="8"/>
        <v>29.9370984</v>
      </c>
      <c r="M16" s="55">
        <f t="shared" si="9"/>
        <v>9.9790328</v>
      </c>
      <c r="N16" s="56">
        <f t="shared" si="10"/>
        <v>1.600914353</v>
      </c>
      <c r="O16" s="47"/>
      <c r="P16" s="57">
        <f t="shared" si="11"/>
        <v>39.9161312</v>
      </c>
      <c r="Q16" s="58">
        <f t="shared" si="12"/>
        <v>13.30537707</v>
      </c>
      <c r="R16" s="59">
        <f t="shared" si="13"/>
        <v>2.134552471</v>
      </c>
    </row>
    <row r="17">
      <c r="A17" s="46">
        <v>230.0</v>
      </c>
      <c r="B17" s="47">
        <f t="shared" si="1"/>
        <v>104.326252</v>
      </c>
      <c r="C17" s="47"/>
      <c r="D17" s="48">
        <f t="shared" si="2"/>
        <v>15.6489378</v>
      </c>
      <c r="E17" s="49">
        <f t="shared" si="3"/>
        <v>5.2163126</v>
      </c>
      <c r="F17" s="50">
        <f t="shared" si="4"/>
        <v>0.8368415936</v>
      </c>
      <c r="G17" s="47"/>
      <c r="H17" s="51">
        <f t="shared" si="5"/>
        <v>20.8652504</v>
      </c>
      <c r="I17" s="52">
        <f t="shared" si="6"/>
        <v>6.955083467</v>
      </c>
      <c r="J17" s="53">
        <f t="shared" si="7"/>
        <v>1.115788791</v>
      </c>
      <c r="K17" s="47"/>
      <c r="L17" s="54">
        <f t="shared" si="8"/>
        <v>31.2978756</v>
      </c>
      <c r="M17" s="55">
        <f t="shared" si="9"/>
        <v>10.4326252</v>
      </c>
      <c r="N17" s="56">
        <f t="shared" si="10"/>
        <v>1.673683187</v>
      </c>
      <c r="O17" s="47"/>
      <c r="P17" s="57">
        <f t="shared" si="11"/>
        <v>41.7305008</v>
      </c>
      <c r="Q17" s="58">
        <f t="shared" si="12"/>
        <v>13.91016693</v>
      </c>
      <c r="R17" s="59">
        <f t="shared" si="13"/>
        <v>2.231577583</v>
      </c>
    </row>
    <row r="18">
      <c r="A18" s="46">
        <v>240.0</v>
      </c>
      <c r="B18" s="47">
        <f t="shared" si="1"/>
        <v>108.862176</v>
      </c>
      <c r="C18" s="47"/>
      <c r="D18" s="48">
        <f t="shared" si="2"/>
        <v>16.3293264</v>
      </c>
      <c r="E18" s="49">
        <f t="shared" si="3"/>
        <v>5.4431088</v>
      </c>
      <c r="F18" s="50">
        <f t="shared" si="4"/>
        <v>0.8732260107</v>
      </c>
      <c r="G18" s="47"/>
      <c r="H18" s="51">
        <f t="shared" si="5"/>
        <v>21.7724352</v>
      </c>
      <c r="I18" s="52">
        <f t="shared" si="6"/>
        <v>7.2574784</v>
      </c>
      <c r="J18" s="53">
        <f t="shared" si="7"/>
        <v>1.164301348</v>
      </c>
      <c r="K18" s="47"/>
      <c r="L18" s="54">
        <f t="shared" si="8"/>
        <v>32.6586528</v>
      </c>
      <c r="M18" s="55">
        <f t="shared" si="9"/>
        <v>10.8862176</v>
      </c>
      <c r="N18" s="56">
        <f t="shared" si="10"/>
        <v>1.746452021</v>
      </c>
      <c r="O18" s="47"/>
      <c r="P18" s="57">
        <f t="shared" si="11"/>
        <v>43.5448704</v>
      </c>
      <c r="Q18" s="58">
        <f t="shared" si="12"/>
        <v>14.5149568</v>
      </c>
      <c r="R18" s="59">
        <f t="shared" si="13"/>
        <v>2.328602695</v>
      </c>
    </row>
    <row r="19">
      <c r="A19" s="46">
        <v>250.0</v>
      </c>
      <c r="B19" s="47">
        <f t="shared" si="1"/>
        <v>113.3981</v>
      </c>
      <c r="C19" s="47"/>
      <c r="D19" s="48">
        <f t="shared" si="2"/>
        <v>17.009715</v>
      </c>
      <c r="E19" s="49">
        <f t="shared" si="3"/>
        <v>5.669905</v>
      </c>
      <c r="F19" s="50">
        <f t="shared" si="4"/>
        <v>0.9096104278</v>
      </c>
      <c r="G19" s="47"/>
      <c r="H19" s="51">
        <f t="shared" si="5"/>
        <v>22.67962</v>
      </c>
      <c r="I19" s="52">
        <f t="shared" si="6"/>
        <v>7.559873333</v>
      </c>
      <c r="J19" s="53">
        <f t="shared" si="7"/>
        <v>1.212813904</v>
      </c>
      <c r="K19" s="47"/>
      <c r="L19" s="54">
        <f t="shared" si="8"/>
        <v>34.01943</v>
      </c>
      <c r="M19" s="55">
        <f t="shared" si="9"/>
        <v>11.33981</v>
      </c>
      <c r="N19" s="56">
        <f t="shared" si="10"/>
        <v>1.819220856</v>
      </c>
      <c r="O19" s="47"/>
      <c r="P19" s="57">
        <f t="shared" si="11"/>
        <v>45.35924</v>
      </c>
      <c r="Q19" s="58">
        <f t="shared" si="12"/>
        <v>15.11974667</v>
      </c>
      <c r="R19" s="59">
        <f t="shared" si="13"/>
        <v>2.425627807</v>
      </c>
    </row>
    <row r="20">
      <c r="A20" s="46">
        <v>260.0</v>
      </c>
      <c r="B20" s="47">
        <f t="shared" si="1"/>
        <v>117.934024</v>
      </c>
      <c r="C20" s="47"/>
      <c r="D20" s="48">
        <f t="shared" si="2"/>
        <v>17.6901036</v>
      </c>
      <c r="E20" s="49">
        <f t="shared" si="3"/>
        <v>5.8967012</v>
      </c>
      <c r="F20" s="50">
        <f t="shared" si="4"/>
        <v>0.9459948449</v>
      </c>
      <c r="G20" s="47"/>
      <c r="H20" s="51">
        <f t="shared" si="5"/>
        <v>23.5868048</v>
      </c>
      <c r="I20" s="52">
        <f t="shared" si="6"/>
        <v>7.862268267</v>
      </c>
      <c r="J20" s="53">
        <f t="shared" si="7"/>
        <v>1.26132646</v>
      </c>
      <c r="K20" s="47"/>
      <c r="L20" s="54">
        <f t="shared" si="8"/>
        <v>35.3802072</v>
      </c>
      <c r="M20" s="55">
        <f t="shared" si="9"/>
        <v>11.7934024</v>
      </c>
      <c r="N20" s="56">
        <f t="shared" si="10"/>
        <v>1.89198969</v>
      </c>
      <c r="O20" s="47"/>
      <c r="P20" s="57">
        <f t="shared" si="11"/>
        <v>47.1736096</v>
      </c>
      <c r="Q20" s="58">
        <f t="shared" si="12"/>
        <v>15.72453653</v>
      </c>
      <c r="R20" s="59">
        <f t="shared" si="13"/>
        <v>2.52265292</v>
      </c>
    </row>
    <row r="21">
      <c r="A21" s="46">
        <v>270.0</v>
      </c>
      <c r="B21" s="47">
        <f t="shared" si="1"/>
        <v>122.469948</v>
      </c>
      <c r="C21" s="47"/>
      <c r="D21" s="48">
        <f t="shared" si="2"/>
        <v>18.3704922</v>
      </c>
      <c r="E21" s="49">
        <f t="shared" si="3"/>
        <v>6.1234974</v>
      </c>
      <c r="F21" s="50">
        <f t="shared" si="4"/>
        <v>0.982379262</v>
      </c>
      <c r="G21" s="47"/>
      <c r="H21" s="51">
        <f t="shared" si="5"/>
        <v>24.4939896</v>
      </c>
      <c r="I21" s="52">
        <f t="shared" si="6"/>
        <v>8.1646632</v>
      </c>
      <c r="J21" s="53">
        <f t="shared" si="7"/>
        <v>1.309839016</v>
      </c>
      <c r="K21" s="47"/>
      <c r="L21" s="54">
        <f t="shared" si="8"/>
        <v>36.7409844</v>
      </c>
      <c r="M21" s="55">
        <f t="shared" si="9"/>
        <v>12.2469948</v>
      </c>
      <c r="N21" s="56">
        <f t="shared" si="10"/>
        <v>1.964758524</v>
      </c>
      <c r="O21" s="47"/>
      <c r="P21" s="57">
        <f t="shared" si="11"/>
        <v>48.9879792</v>
      </c>
      <c r="Q21" s="58">
        <f t="shared" si="12"/>
        <v>16.3293264</v>
      </c>
      <c r="R21" s="59">
        <f t="shared" si="13"/>
        <v>2.619678032</v>
      </c>
    </row>
    <row r="22">
      <c r="A22" s="46">
        <v>280.0</v>
      </c>
      <c r="B22" s="47">
        <f t="shared" si="1"/>
        <v>127.005872</v>
      </c>
      <c r="C22" s="47"/>
      <c r="D22" s="48">
        <f t="shared" si="2"/>
        <v>19.0508808</v>
      </c>
      <c r="E22" s="49">
        <f t="shared" si="3"/>
        <v>6.3502936</v>
      </c>
      <c r="F22" s="50">
        <f t="shared" si="4"/>
        <v>1.018763679</v>
      </c>
      <c r="G22" s="47"/>
      <c r="H22" s="51">
        <f t="shared" si="5"/>
        <v>25.4011744</v>
      </c>
      <c r="I22" s="52">
        <f t="shared" si="6"/>
        <v>8.467058133</v>
      </c>
      <c r="J22" s="53">
        <f t="shared" si="7"/>
        <v>1.358351572</v>
      </c>
      <c r="K22" s="47"/>
      <c r="L22" s="54">
        <f t="shared" si="8"/>
        <v>38.1017616</v>
      </c>
      <c r="M22" s="55">
        <f t="shared" si="9"/>
        <v>12.7005872</v>
      </c>
      <c r="N22" s="56">
        <f t="shared" si="10"/>
        <v>2.037527358</v>
      </c>
      <c r="O22" s="47"/>
      <c r="P22" s="57">
        <f t="shared" si="11"/>
        <v>50.8023488</v>
      </c>
      <c r="Q22" s="58">
        <f t="shared" si="12"/>
        <v>16.93411627</v>
      </c>
      <c r="R22" s="59">
        <f t="shared" si="13"/>
        <v>2.716703144</v>
      </c>
    </row>
    <row r="23">
      <c r="A23" s="46">
        <v>290.0</v>
      </c>
      <c r="B23" s="47">
        <f t="shared" si="1"/>
        <v>131.541796</v>
      </c>
      <c r="C23" s="47"/>
      <c r="D23" s="48">
        <f t="shared" si="2"/>
        <v>19.7312694</v>
      </c>
      <c r="E23" s="49">
        <f t="shared" si="3"/>
        <v>6.5770898</v>
      </c>
      <c r="F23" s="50">
        <f t="shared" si="4"/>
        <v>1.055148096</v>
      </c>
      <c r="G23" s="47"/>
      <c r="H23" s="51">
        <f t="shared" si="5"/>
        <v>26.3083592</v>
      </c>
      <c r="I23" s="52">
        <f t="shared" si="6"/>
        <v>8.769453067</v>
      </c>
      <c r="J23" s="53">
        <f t="shared" si="7"/>
        <v>1.406864128</v>
      </c>
      <c r="K23" s="47"/>
      <c r="L23" s="54">
        <f t="shared" si="8"/>
        <v>39.4625388</v>
      </c>
      <c r="M23" s="55">
        <f t="shared" si="9"/>
        <v>13.1541796</v>
      </c>
      <c r="N23" s="56">
        <f t="shared" si="10"/>
        <v>2.110296193</v>
      </c>
      <c r="O23" s="47"/>
      <c r="P23" s="57">
        <f t="shared" si="11"/>
        <v>52.6167184</v>
      </c>
      <c r="Q23" s="58">
        <f t="shared" si="12"/>
        <v>17.53890613</v>
      </c>
      <c r="R23" s="59">
        <f t="shared" si="13"/>
        <v>2.813728257</v>
      </c>
    </row>
    <row r="24">
      <c r="A24" s="46">
        <v>300.0</v>
      </c>
      <c r="B24" s="47">
        <f t="shared" si="1"/>
        <v>136.07772</v>
      </c>
      <c r="C24" s="47"/>
      <c r="D24" s="60">
        <f t="shared" si="2"/>
        <v>20.411658</v>
      </c>
      <c r="E24" s="61">
        <f t="shared" si="3"/>
        <v>6.803886</v>
      </c>
      <c r="F24" s="62">
        <f t="shared" si="4"/>
        <v>1.091532513</v>
      </c>
      <c r="G24" s="47"/>
      <c r="H24" s="63">
        <f t="shared" si="5"/>
        <v>27.215544</v>
      </c>
      <c r="I24" s="64">
        <f t="shared" si="6"/>
        <v>9.071848</v>
      </c>
      <c r="J24" s="65">
        <f t="shared" si="7"/>
        <v>1.455376684</v>
      </c>
      <c r="K24" s="47"/>
      <c r="L24" s="66">
        <f t="shared" si="8"/>
        <v>40.823316</v>
      </c>
      <c r="M24" s="67">
        <f t="shared" si="9"/>
        <v>13.607772</v>
      </c>
      <c r="N24" s="68">
        <f t="shared" si="10"/>
        <v>2.183065027</v>
      </c>
      <c r="O24" s="47"/>
      <c r="P24" s="69">
        <f t="shared" si="11"/>
        <v>54.431088</v>
      </c>
      <c r="Q24" s="70">
        <f t="shared" si="12"/>
        <v>18.143696</v>
      </c>
      <c r="R24" s="71">
        <f t="shared" si="13"/>
        <v>2.910753369</v>
      </c>
    </row>
  </sheetData>
  <mergeCells count="5">
    <mergeCell ref="D1:R1"/>
    <mergeCell ref="D2:F2"/>
    <mergeCell ref="H2:J2"/>
    <mergeCell ref="L2:N2"/>
    <mergeCell ref="P2:R2"/>
  </mergeCells>
  <drawing r:id="rId1"/>
</worksheet>
</file>